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4500" activeTab="0"/>
  </bookViews>
  <sheets>
    <sheet name="Sheet1" sheetId="1" r:id="rId1"/>
  </sheets>
  <definedNames>
    <definedName name="Distance_mi">'Sheet1'!$E$19</definedName>
    <definedName name="Distance_mtrs">'Sheet1'!$E$20</definedName>
    <definedName name="Freq._MHz">'Sheet1'!$C$19</definedName>
    <definedName name="Isotropic_formula">'Sheet1'!$I$26</definedName>
    <definedName name="Isotropic_with_Gains">'Sheet1'!$I$27</definedName>
    <definedName name="Loss__with_ant_gains">'Sheet1'!$K$22</definedName>
    <definedName name="PwrRatio_Formula">'Sheet1'!$I$22</definedName>
    <definedName name="ReceivedPwr">'Sheet1'!$K$19</definedName>
    <definedName name="RequiredRx_level">'Sheet1'!$I$29</definedName>
    <definedName name="RxAnt_Gain">'Sheet1'!$I$19</definedName>
    <definedName name="RxAnt_Gain_dB">'Sheet1'!$I$20</definedName>
    <definedName name="Tx_Pwr">'Sheet1'!$G$19</definedName>
    <definedName name="TxAnt_Gain">'Sheet1'!$H$19</definedName>
    <definedName name="TxAnt_Gain_dB">'Sheet1'!$H$20</definedName>
    <definedName name="wave_length_feet">'Sheet1'!$F$24</definedName>
    <definedName name="wave_length_mtrs">'Sheet1'!$E$24</definedName>
  </definedNames>
  <calcPr fullCalcOnLoad="1"/>
</workbook>
</file>

<file path=xl/sharedStrings.xml><?xml version="1.0" encoding="utf-8"?>
<sst xmlns="http://schemas.openxmlformats.org/spreadsheetml/2006/main" count="75" uniqueCount="61">
  <si>
    <t>New R</t>
  </si>
  <si>
    <t>Ht Ft</t>
  </si>
  <si>
    <t>Ht mi.</t>
  </si>
  <si>
    <t>Radius mi.</t>
  </si>
  <si>
    <t>Range</t>
  </si>
  <si>
    <t>Ground Sta</t>
  </si>
  <si>
    <t>Actual</t>
  </si>
  <si>
    <t>W/difraction</t>
  </si>
  <si>
    <t>Ground station calculations</t>
  </si>
  <si>
    <t>Airctaft calculations</t>
  </si>
  <si>
    <t>Total Range</t>
  </si>
  <si>
    <t>Miles</t>
  </si>
  <si>
    <t>Diffraction corrected</t>
  </si>
  <si>
    <t>These calculations are distance from antenna to horizon</t>
  </si>
  <si>
    <t>inch</t>
  </si>
  <si>
    <t>cm</t>
  </si>
  <si>
    <t>meters</t>
  </si>
  <si>
    <t>mi</t>
  </si>
  <si>
    <t>foot</t>
  </si>
  <si>
    <t>feet</t>
  </si>
  <si>
    <t xml:space="preserve"> ----------&gt;</t>
  </si>
  <si>
    <t>&lt;-----------</t>
  </si>
  <si>
    <t>c</t>
  </si>
  <si>
    <t>Freq. MHz</t>
  </si>
  <si>
    <t>wave length</t>
  </si>
  <si>
    <t>Tx</t>
  </si>
  <si>
    <t>Rx</t>
  </si>
  <si>
    <t xml:space="preserve">     Antenna gains</t>
  </si>
  <si>
    <t>Power ratio</t>
  </si>
  <si>
    <t>Tx Power</t>
  </si>
  <si>
    <t>Received power</t>
  </si>
  <si>
    <t>Tx power</t>
  </si>
  <si>
    <t>dBm</t>
  </si>
  <si>
    <t>W.</t>
  </si>
  <si>
    <t>Two methods of Path loss calculations</t>
  </si>
  <si>
    <t>Isotropic Attenuation formula</t>
  </si>
  <si>
    <t>With gains</t>
  </si>
  <si>
    <t>(dB)</t>
  </si>
  <si>
    <t>dB</t>
  </si>
  <si>
    <t>mW</t>
  </si>
  <si>
    <t>Receiver requirement (dBm)</t>
  </si>
  <si>
    <t>Earth's</t>
  </si>
  <si>
    <t>mi.</t>
  </si>
  <si>
    <t>Distance</t>
  </si>
  <si>
    <t>Hypotenus</t>
  </si>
  <si>
    <t>Theoritical, round earth</t>
  </si>
  <si>
    <t>Non diffraction corrected</t>
  </si>
  <si>
    <t>Half</t>
  </si>
  <si>
    <r>
      <t>Loss</t>
    </r>
    <r>
      <rPr>
        <sz val="10"/>
        <rFont val="Arial"/>
        <family val="2"/>
      </rPr>
      <t xml:space="preserve"> (with ant gains)</t>
    </r>
  </si>
  <si>
    <t>From Loss formula</t>
  </si>
  <si>
    <t>From Iso formula</t>
  </si>
  <si>
    <t>N1AL's formula, QST Aug. 2006 pg 37</t>
  </si>
  <si>
    <t>--&gt;</t>
  </si>
  <si>
    <t>dB (no ant gain)</t>
  </si>
  <si>
    <t xml:space="preserve">Power ration and Isotropic formulas from the text "Electronic Communications", </t>
  </si>
  <si>
    <t>Theoretical radio range (line-of-sight) calculations</t>
  </si>
  <si>
    <r>
      <t xml:space="preserve">Enter the </t>
    </r>
    <r>
      <rPr>
        <b/>
        <sz val="10"/>
        <color indexed="10"/>
        <rFont val="Arial"/>
        <family val="2"/>
      </rPr>
      <t>Red</t>
    </r>
    <r>
      <rPr>
        <sz val="10"/>
        <color indexed="10"/>
        <rFont val="Arial"/>
        <family val="2"/>
      </rPr>
      <t xml:space="preserve"> numbers</t>
    </r>
  </si>
  <si>
    <r>
      <t>Blue</t>
    </r>
    <r>
      <rPr>
        <sz val="10"/>
        <color indexed="48"/>
        <rFont val="Arial"/>
        <family val="2"/>
      </rPr>
      <t xml:space="preserve"> are calculated</t>
    </r>
  </si>
  <si>
    <r>
      <t>Green</t>
    </r>
    <r>
      <rPr>
        <sz val="10"/>
        <color indexed="17"/>
        <rFont val="Arial"/>
        <family val="2"/>
      </rPr>
      <t xml:space="preserve"> cells have the critical calculations</t>
    </r>
  </si>
  <si>
    <t>Wiki numbers</t>
  </si>
  <si>
    <t>Craft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</si>
</sst>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1"/>
      <color indexed="48"/>
      <name val="Arial"/>
      <family val="2"/>
    </font>
    <font>
      <b/>
      <sz val="14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57421875" style="0" customWidth="1"/>
    <col min="5" max="5" width="11.421875" style="0" customWidth="1"/>
    <col min="6" max="6" width="7.28125" style="0" customWidth="1"/>
    <col min="7" max="7" width="10.00390625" style="0" customWidth="1"/>
    <col min="8" max="8" width="7.57421875" style="0" customWidth="1"/>
    <col min="9" max="9" width="10.00390625" style="0" customWidth="1"/>
    <col min="10" max="10" width="5.8515625" style="0" customWidth="1"/>
    <col min="11" max="11" width="8.00390625" style="0" customWidth="1"/>
    <col min="12" max="12" width="6.8515625" style="0" customWidth="1"/>
  </cols>
  <sheetData>
    <row r="1" ht="18">
      <c r="A1" s="37" t="s">
        <v>55</v>
      </c>
    </row>
    <row r="2" spans="1:14" ht="15">
      <c r="A2" s="33" t="s">
        <v>13</v>
      </c>
      <c r="I2" s="9" t="s">
        <v>56</v>
      </c>
      <c r="N2" t="s">
        <v>59</v>
      </c>
    </row>
    <row r="3" spans="9:28" ht="12.75" customHeight="1">
      <c r="I3" s="16" t="s">
        <v>57</v>
      </c>
      <c r="N3" s="38">
        <f>(3949.901+3963.189)/2</f>
        <v>3956.545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1:9" ht="12.75">
      <c r="A4" s="2" t="s">
        <v>9</v>
      </c>
      <c r="D4" s="24" t="s">
        <v>41</v>
      </c>
      <c r="E4" s="24" t="s">
        <v>1</v>
      </c>
      <c r="F4" s="1" t="s">
        <v>2</v>
      </c>
      <c r="G4" t="s">
        <v>0</v>
      </c>
      <c r="H4" t="s">
        <v>4</v>
      </c>
      <c r="I4" s="31" t="s">
        <v>58</v>
      </c>
    </row>
    <row r="5" spans="4:8" ht="12.75">
      <c r="D5" s="25" t="s">
        <v>3</v>
      </c>
      <c r="E5" s="25" t="s">
        <v>60</v>
      </c>
      <c r="F5" s="3"/>
      <c r="G5" s="3"/>
      <c r="H5" s="3"/>
    </row>
    <row r="6" spans="3:11" ht="12.75">
      <c r="C6" t="s">
        <v>6</v>
      </c>
      <c r="D6" s="8">
        <v>3956.5</v>
      </c>
      <c r="F6" s="13"/>
      <c r="G6" s="13">
        <f>D6+F7</f>
        <v>3956.5005681818184</v>
      </c>
      <c r="H6" s="32">
        <f>SQRT(G6^2-D6^2)</f>
        <v>2.120382760597887</v>
      </c>
      <c r="J6" s="16" t="s">
        <v>45</v>
      </c>
      <c r="K6" s="13"/>
    </row>
    <row r="7" spans="5:11" ht="12.75">
      <c r="E7" s="10">
        <v>3</v>
      </c>
      <c r="F7" s="13">
        <f>E7/5280</f>
        <v>0.0005681818181818182</v>
      </c>
      <c r="G7" s="13"/>
      <c r="H7" s="30"/>
      <c r="J7" s="16" t="s">
        <v>10</v>
      </c>
      <c r="K7" s="13"/>
    </row>
    <row r="8" spans="3:11" ht="12.75">
      <c r="C8" t="s">
        <v>7</v>
      </c>
      <c r="D8">
        <f>D6*4/3</f>
        <v>5275.333333333333</v>
      </c>
      <c r="F8" s="13"/>
      <c r="G8" s="13">
        <f>D8+F7</f>
        <v>5275.333901515151</v>
      </c>
      <c r="H8" s="32">
        <f>SQRT(G8^2-D8^2)</f>
        <v>2.4484070926633112</v>
      </c>
      <c r="J8" s="16" t="s">
        <v>11</v>
      </c>
      <c r="K8" s="13"/>
    </row>
    <row r="9" spans="8:11" ht="12.75">
      <c r="H9" s="4"/>
      <c r="J9" s="23">
        <f>H6+H12</f>
        <v>8.825623961089509</v>
      </c>
      <c r="K9" s="13" t="s">
        <v>46</v>
      </c>
    </row>
    <row r="10" spans="1:11" ht="12.75">
      <c r="A10" s="2" t="s">
        <v>8</v>
      </c>
      <c r="D10" t="s">
        <v>3</v>
      </c>
      <c r="E10" s="24" t="s">
        <v>1</v>
      </c>
      <c r="F10" s="1" t="s">
        <v>2</v>
      </c>
      <c r="G10" t="s">
        <v>44</v>
      </c>
      <c r="H10" s="4" t="s">
        <v>4</v>
      </c>
      <c r="J10" s="22"/>
      <c r="K10" s="13"/>
    </row>
    <row r="11" spans="4:11" ht="12.75">
      <c r="D11" s="3"/>
      <c r="E11" s="25" t="s">
        <v>5</v>
      </c>
      <c r="F11" s="3"/>
      <c r="G11" s="3"/>
      <c r="H11" s="5"/>
      <c r="J11" s="23">
        <f>H8+H14</f>
        <v>10.190952021738957</v>
      </c>
      <c r="K11" s="13" t="s">
        <v>12</v>
      </c>
    </row>
    <row r="12" spans="3:8" ht="12.75">
      <c r="C12" t="s">
        <v>6</v>
      </c>
      <c r="D12" s="13">
        <f>D6</f>
        <v>3956.5</v>
      </c>
      <c r="F12" s="13"/>
      <c r="G12" s="13">
        <f>D12+F13</f>
        <v>3956.505681818182</v>
      </c>
      <c r="H12" s="21">
        <f>SQRT(G12^2-D12^2)</f>
        <v>6.7052412004916215</v>
      </c>
    </row>
    <row r="13" spans="4:8" ht="12.75">
      <c r="D13" s="13"/>
      <c r="E13" s="10">
        <v>30</v>
      </c>
      <c r="F13" s="13">
        <f>E13/5280</f>
        <v>0.005681818181818182</v>
      </c>
      <c r="G13" s="13"/>
      <c r="H13" s="21"/>
    </row>
    <row r="14" spans="3:8" ht="12.75">
      <c r="C14" t="s">
        <v>7</v>
      </c>
      <c r="D14" s="13">
        <f>D12*4/3</f>
        <v>5275.333333333333</v>
      </c>
      <c r="F14" s="13"/>
      <c r="G14" s="13">
        <f>D14+F13</f>
        <v>5275.339015151515</v>
      </c>
      <c r="H14" s="21">
        <f>SQRT(G14^2-D14^2)</f>
        <v>7.742544929075645</v>
      </c>
    </row>
    <row r="15" spans="1:15" ht="5.25" customHeight="1">
      <c r="A15" s="28"/>
      <c r="B15" s="28"/>
      <c r="C15" s="28"/>
      <c r="D15" s="28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ht="18">
      <c r="A16" s="37" t="s">
        <v>34</v>
      </c>
    </row>
    <row r="17" spans="8:9" ht="12.75">
      <c r="H17" s="8" t="s">
        <v>27</v>
      </c>
      <c r="I17" s="2"/>
    </row>
    <row r="18" spans="3:11" ht="12.75">
      <c r="C18" s="8" t="s">
        <v>23</v>
      </c>
      <c r="D18" s="9"/>
      <c r="E18" s="8" t="s">
        <v>43</v>
      </c>
      <c r="F18" s="9"/>
      <c r="G18" s="8" t="s">
        <v>29</v>
      </c>
      <c r="H18" s="10" t="s">
        <v>25</v>
      </c>
      <c r="I18" s="10" t="s">
        <v>26</v>
      </c>
      <c r="K18" t="s">
        <v>30</v>
      </c>
    </row>
    <row r="19" spans="3:11" ht="12.75">
      <c r="C19" s="8">
        <v>2400</v>
      </c>
      <c r="D19" s="9"/>
      <c r="E19" s="10">
        <v>40</v>
      </c>
      <c r="F19" s="8" t="s">
        <v>42</v>
      </c>
      <c r="G19" s="8">
        <v>1</v>
      </c>
      <c r="H19" s="10">
        <v>10.35</v>
      </c>
      <c r="I19" s="10">
        <v>1</v>
      </c>
      <c r="K19" s="13">
        <f>Tx_Pwr*PwrRatio_Formula</f>
        <v>2.471285350356784E-13</v>
      </c>
    </row>
    <row r="20" spans="5:10" ht="12.75">
      <c r="E20" s="15">
        <f>B25</f>
        <v>64373.76</v>
      </c>
      <c r="F20" s="13" t="s">
        <v>16</v>
      </c>
      <c r="H20" s="17">
        <f>10*LOG(TxAnt_Gain)</f>
        <v>10.149403497929367</v>
      </c>
      <c r="I20" s="15">
        <f>10*LOG(RxAnt_Gain)</f>
        <v>0</v>
      </c>
      <c r="J20" t="s">
        <v>37</v>
      </c>
    </row>
    <row r="21" spans="1:11" ht="12.75">
      <c r="A21" s="15" t="s">
        <v>17</v>
      </c>
      <c r="B21" s="13">
        <f>Distance_mi</f>
        <v>40</v>
      </c>
      <c r="C21">
        <v>300</v>
      </c>
      <c r="D21" s="13" t="s">
        <v>22</v>
      </c>
      <c r="I21" t="s">
        <v>28</v>
      </c>
      <c r="K21" s="34" t="s">
        <v>48</v>
      </c>
    </row>
    <row r="22" spans="1:12" ht="12.75">
      <c r="A22" s="15" t="s">
        <v>18</v>
      </c>
      <c r="B22" s="13">
        <f>B21*5280</f>
        <v>211200</v>
      </c>
      <c r="D22" s="13"/>
      <c r="E22" s="13"/>
      <c r="F22" s="13"/>
      <c r="I22" s="31">
        <f>(TxAnt_Gain*RxAnt_Gain*wave_length_mtrs^2)/(16*PI()^2*Distance_mtrs^2)</f>
        <v>2.471285350356784E-13</v>
      </c>
      <c r="K22" s="11">
        <f>10*LOG(Tx_Pwr/ReceivedPwr)</f>
        <v>126.07077105293818</v>
      </c>
      <c r="L22" t="s">
        <v>38</v>
      </c>
    </row>
    <row r="23" spans="1:11" ht="12.75">
      <c r="A23" s="15" t="s">
        <v>14</v>
      </c>
      <c r="B23" s="13">
        <f>12*B22</f>
        <v>2534400</v>
      </c>
      <c r="D23" s="13"/>
      <c r="E23" s="15" t="s">
        <v>16</v>
      </c>
      <c r="F23" s="15" t="s">
        <v>19</v>
      </c>
      <c r="K23" s="7"/>
    </row>
    <row r="24" spans="1:6" ht="12.75">
      <c r="A24" s="15" t="s">
        <v>15</v>
      </c>
      <c r="B24" s="13">
        <f>B23*2.54</f>
        <v>6437376</v>
      </c>
      <c r="D24" s="26" t="s">
        <v>24</v>
      </c>
      <c r="E24" s="15">
        <f>C21/Freq._MHz</f>
        <v>0.125</v>
      </c>
      <c r="F24" s="17">
        <f>wave_length_mtrs*B31</f>
        <v>0.4101049868766404</v>
      </c>
    </row>
    <row r="25" spans="1:13" ht="12.75">
      <c r="A25" s="15" t="s">
        <v>16</v>
      </c>
      <c r="B25" s="13">
        <f>B24/100</f>
        <v>64373.76</v>
      </c>
      <c r="D25" s="26" t="s">
        <v>47</v>
      </c>
      <c r="E25" s="15">
        <f>wave_length_mtrs/2</f>
        <v>0.0625</v>
      </c>
      <c r="F25" s="27">
        <f>E25*B31</f>
        <v>0.2050524934383202</v>
      </c>
      <c r="I25" s="2" t="s">
        <v>35</v>
      </c>
      <c r="M25" s="2" t="s">
        <v>51</v>
      </c>
    </row>
    <row r="26" spans="9:14" ht="12.75">
      <c r="I26" s="17">
        <f>37+20*LOG(Freq._MHz)+20*LOG(Distance_mi)</f>
        <v>136.64542466079135</v>
      </c>
      <c r="J26" t="s">
        <v>38</v>
      </c>
      <c r="M26" s="4">
        <f>20*(LOG((4*PI()*Distance_mtrs)/wave_length_mtrs))</f>
        <v>136.22017455086757</v>
      </c>
      <c r="N26" t="s">
        <v>53</v>
      </c>
    </row>
    <row r="27" spans="9:10" ht="12.75">
      <c r="I27" s="20">
        <f>Isotropic_formula-TxAnt_Gain_dB-RxAnt_Gain_dB</f>
        <v>126.49602116286198</v>
      </c>
      <c r="J27" t="s">
        <v>36</v>
      </c>
    </row>
    <row r="28" spans="1:3" ht="12.75">
      <c r="A28" s="1" t="s">
        <v>19</v>
      </c>
      <c r="B28" s="6" t="s">
        <v>20</v>
      </c>
      <c r="C28" s="1" t="s">
        <v>16</v>
      </c>
    </row>
    <row r="29" spans="1:10" ht="12.75">
      <c r="A29" s="9">
        <v>3</v>
      </c>
      <c r="C29" s="13">
        <f>A29*B30</f>
        <v>0.9144000000000001</v>
      </c>
      <c r="I29" s="13">
        <v>-100</v>
      </c>
      <c r="J29" t="s">
        <v>40</v>
      </c>
    </row>
    <row r="30" ht="12.75">
      <c r="B30" s="13">
        <f>(12*2.54)/100</f>
        <v>0.3048</v>
      </c>
    </row>
    <row r="31" ht="12.75">
      <c r="B31" s="13">
        <f>1/B30</f>
        <v>3.280839895013123</v>
      </c>
    </row>
    <row r="32" spans="1:3" ht="12.75">
      <c r="A32" s="13">
        <f>C32*B31</f>
        <v>3.280839895013123</v>
      </c>
      <c r="C32" s="9">
        <v>1</v>
      </c>
    </row>
    <row r="33" spans="1:12" ht="12.75">
      <c r="A33" s="1" t="s">
        <v>19</v>
      </c>
      <c r="B33" s="6" t="s">
        <v>21</v>
      </c>
      <c r="C33" s="1" t="s">
        <v>16</v>
      </c>
      <c r="I33" s="1" t="s">
        <v>32</v>
      </c>
      <c r="J33" s="1"/>
      <c r="K33" s="12" t="s">
        <v>33</v>
      </c>
      <c r="L33" s="12" t="s">
        <v>39</v>
      </c>
    </row>
    <row r="34" spans="8:13" ht="12.75">
      <c r="H34" s="35" t="s">
        <v>49</v>
      </c>
      <c r="I34" s="18">
        <f>Loss__with_ant_gains+RequiredRx_level</f>
        <v>26.070771052938184</v>
      </c>
      <c r="J34" s="36" t="s">
        <v>52</v>
      </c>
      <c r="K34" s="16">
        <f>0.001*10^(I34/10)</f>
        <v>0.4046477270848666</v>
      </c>
      <c r="L34" s="19">
        <f>K34*1000</f>
        <v>404.64772708486663</v>
      </c>
      <c r="M34" s="4"/>
    </row>
    <row r="35" spans="9:13" ht="12.75">
      <c r="I35" s="14"/>
      <c r="J35" t="s">
        <v>31</v>
      </c>
      <c r="K35" s="16"/>
      <c r="L35" s="19"/>
      <c r="M35" s="4"/>
    </row>
    <row r="36" spans="8:13" ht="12.75">
      <c r="H36" s="35" t="s">
        <v>50</v>
      </c>
      <c r="I36" s="18">
        <f>Isotropic_with_Gains+RequiredRx_level</f>
        <v>26.49602116286198</v>
      </c>
      <c r="J36" s="36" t="s">
        <v>52</v>
      </c>
      <c r="K36" s="16">
        <f>0.001*10^(I36/10)</f>
        <v>0.44627454542115164</v>
      </c>
      <c r="L36" s="19">
        <f>K36*1000</f>
        <v>446.27454542115163</v>
      </c>
      <c r="M36" s="4"/>
    </row>
    <row r="38" ht="12.75">
      <c r="D38" t="s">
        <v>54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snoskow1</dc:creator>
  <cp:keywords/>
  <dc:description/>
  <cp:lastModifiedBy>Steve N.</cp:lastModifiedBy>
  <dcterms:created xsi:type="dcterms:W3CDTF">2006-06-28T01:03:42Z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